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R14" i="1"/>
  <c r="Q14"/>
  <c r="Q28"/>
  <c r="R28" s="1"/>
  <c r="Q13"/>
  <c r="R13" s="1"/>
  <c r="I28"/>
  <c r="I27"/>
  <c r="I26"/>
  <c r="I25"/>
  <c r="I24"/>
  <c r="I23"/>
  <c r="I22"/>
  <c r="I21"/>
  <c r="B34"/>
  <c r="G29"/>
  <c r="F29"/>
  <c r="H28"/>
  <c r="E28"/>
  <c r="L28" s="1"/>
  <c r="H27"/>
  <c r="Q27" s="1"/>
  <c r="R27" s="1"/>
  <c r="E27"/>
  <c r="L27" s="1"/>
  <c r="H26"/>
  <c r="Q26" s="1"/>
  <c r="R26" s="1"/>
  <c r="E26"/>
  <c r="L26" s="1"/>
  <c r="H25"/>
  <c r="Q25" s="1"/>
  <c r="R25" s="1"/>
  <c r="E25"/>
  <c r="L25" s="1"/>
  <c r="H24"/>
  <c r="Q24" s="1"/>
  <c r="R24" s="1"/>
  <c r="E24"/>
  <c r="L24" s="1"/>
  <c r="H23"/>
  <c r="Q23" s="1"/>
  <c r="R23" s="1"/>
  <c r="E23"/>
  <c r="L23" s="1"/>
  <c r="H22"/>
  <c r="Q22" s="1"/>
  <c r="R22" s="1"/>
  <c r="E22"/>
  <c r="L22" s="1"/>
  <c r="H21"/>
  <c r="Q21" s="1"/>
  <c r="E21"/>
  <c r="L21" s="1"/>
  <c r="G18"/>
  <c r="F18"/>
  <c r="G17"/>
  <c r="F17"/>
  <c r="L29" l="1"/>
  <c r="I29"/>
  <c r="H29"/>
  <c r="Q29"/>
  <c r="R21"/>
  <c r="R29" s="1"/>
  <c r="J21"/>
  <c r="J22"/>
  <c r="K22" s="1"/>
  <c r="J23"/>
  <c r="K23" s="1"/>
  <c r="J28"/>
  <c r="K28" s="1"/>
  <c r="J24"/>
  <c r="K24" s="1"/>
  <c r="J25"/>
  <c r="K25" s="1"/>
  <c r="J26"/>
  <c r="K26" s="1"/>
  <c r="J27"/>
  <c r="K27" s="1"/>
  <c r="H18"/>
  <c r="G16"/>
  <c r="F16"/>
  <c r="G14"/>
  <c r="F14"/>
  <c r="I13"/>
  <c r="H13"/>
  <c r="E13"/>
  <c r="J13" s="1"/>
  <c r="I12"/>
  <c r="H12"/>
  <c r="Q12" s="1"/>
  <c r="R12" s="1"/>
  <c r="E12"/>
  <c r="L12" s="1"/>
  <c r="I11"/>
  <c r="H11"/>
  <c r="Q11" s="1"/>
  <c r="R11" s="1"/>
  <c r="E11"/>
  <c r="J11" s="1"/>
  <c r="I10"/>
  <c r="H10"/>
  <c r="Q10" s="1"/>
  <c r="R10" s="1"/>
  <c r="E10"/>
  <c r="L10" s="1"/>
  <c r="I9"/>
  <c r="H9"/>
  <c r="Q9" s="1"/>
  <c r="R9" s="1"/>
  <c r="E9"/>
  <c r="J9" s="1"/>
  <c r="I8"/>
  <c r="H8"/>
  <c r="Q8" s="1"/>
  <c r="R8" s="1"/>
  <c r="E8"/>
  <c r="L8" s="1"/>
  <c r="I7"/>
  <c r="H7"/>
  <c r="Q7" s="1"/>
  <c r="R7" s="1"/>
  <c r="E7"/>
  <c r="J7" s="1"/>
  <c r="I6"/>
  <c r="H6"/>
  <c r="Q6" s="1"/>
  <c r="E6"/>
  <c r="L6" s="1"/>
  <c r="J29" l="1"/>
  <c r="K29" s="1"/>
  <c r="B36" s="1"/>
  <c r="K21"/>
  <c r="R6"/>
  <c r="K11"/>
  <c r="H17"/>
  <c r="K9"/>
  <c r="H14"/>
  <c r="H16"/>
  <c r="K13"/>
  <c r="K7"/>
  <c r="I14"/>
  <c r="J6"/>
  <c r="K6" s="1"/>
  <c r="L7"/>
  <c r="J8"/>
  <c r="K8" s="1"/>
  <c r="L9"/>
  <c r="J10"/>
  <c r="K10" s="1"/>
  <c r="L11"/>
  <c r="J12"/>
  <c r="K12" s="1"/>
  <c r="L13"/>
  <c r="L14" l="1"/>
  <c r="J14"/>
  <c r="K14" s="1"/>
</calcChain>
</file>

<file path=xl/sharedStrings.xml><?xml version="1.0" encoding="utf-8"?>
<sst xmlns="http://schemas.openxmlformats.org/spreadsheetml/2006/main" count="59" uniqueCount="37">
  <si>
    <t>смены</t>
  </si>
  <si>
    <t>продолжительность смены,дней</t>
  </si>
  <si>
    <t xml:space="preserve">стоимость </t>
  </si>
  <si>
    <t>Размер род.платы %</t>
  </si>
  <si>
    <t>сумма род. платы,руб в путевке</t>
  </si>
  <si>
    <t>бесплатные</t>
  </si>
  <si>
    <t>с род.платой</t>
  </si>
  <si>
    <t>всего/детей</t>
  </si>
  <si>
    <t>Сумма бюджетных средст/БЕСПЛАТНЫЕ ПУТЕВКИ</t>
  </si>
  <si>
    <t>Сумма бюджетных средст/ ПУТЕВКИ с род.платой</t>
  </si>
  <si>
    <t>итого/бюджет</t>
  </si>
  <si>
    <t>сумма /род плата</t>
  </si>
  <si>
    <t>лето</t>
  </si>
  <si>
    <t>14 дней</t>
  </si>
  <si>
    <t>21 день</t>
  </si>
  <si>
    <t>платные</t>
  </si>
  <si>
    <t>БП</t>
  </si>
  <si>
    <t>П-20</t>
  </si>
  <si>
    <t>п-25</t>
  </si>
  <si>
    <t>дето дни</t>
  </si>
  <si>
    <t xml:space="preserve">дето час </t>
  </si>
  <si>
    <t>ЗИМА 02.01.2025г.-08.01.2025г.</t>
  </si>
  <si>
    <t>Лето 1 смена 28.05.2025 г.-10.06.2025 г.</t>
  </si>
  <si>
    <t>ПЛАН 2025 г.</t>
  </si>
  <si>
    <t>ВЕСНА 22.03.2025г.-28.03.2025 г.</t>
  </si>
  <si>
    <t>Лето 2 смена 13.06.2025 г.-03.07.2025 г.</t>
  </si>
  <si>
    <t>Лето 3 смена  06.07.2025 г.-19.07.2025 г.</t>
  </si>
  <si>
    <t>Лето 4 смена  22.07.2025г.-11.08.2025г.</t>
  </si>
  <si>
    <t>Лето 5 смена 14.08.2025 г.- 27.08.2025г.</t>
  </si>
  <si>
    <t>ОСЕНЬ 25.10.2025 г. -31.10.2025 г.</t>
  </si>
  <si>
    <t>МАУ ДЗОЛ РОДНИЧОК</t>
  </si>
  <si>
    <t>ФАКТ 2025г.</t>
  </si>
  <si>
    <t>Муниципальное задание Облас тной бюджет</t>
  </si>
  <si>
    <t>Муниципальное задание Местный бюджет</t>
  </si>
  <si>
    <t>Подготовка</t>
  </si>
  <si>
    <t>путевки</t>
  </si>
  <si>
    <t>физ.показатель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</si>
</sst>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8"/>
      <name val="Times New Roman"/>
      <charset val="204"/>
    </font>
    <font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2" xfId="0" applyFont="1" applyFill="1" applyBorder="1" applyAlignment="1">
      <alignment wrapText="1"/>
    </xf>
    <xf numFmtId="0" fontId="0" fillId="0" borderId="2" xfId="0" applyBorder="1"/>
    <xf numFmtId="0" fontId="4" fillId="2" borderId="2" xfId="0" applyFont="1" applyFill="1" applyBorder="1" applyAlignment="1">
      <alignment wrapText="1"/>
    </xf>
    <xf numFmtId="0" fontId="1" fillId="0" borderId="0" xfId="0" applyFont="1" applyBorder="1" applyAlignment="1"/>
    <xf numFmtId="0" fontId="5" fillId="0" borderId="2" xfId="0" applyFont="1" applyBorder="1"/>
    <xf numFmtId="9" fontId="5" fillId="0" borderId="2" xfId="0" applyNumberFormat="1" applyFont="1" applyBorder="1"/>
    <xf numFmtId="0" fontId="5" fillId="3" borderId="2" xfId="0" applyFont="1" applyFill="1" applyBorder="1"/>
    <xf numFmtId="0" fontId="6" fillId="0" borderId="0" xfId="0" applyFont="1" applyBorder="1" applyAlignment="1"/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0" fontId="5" fillId="0" borderId="0" xfId="0" applyFont="1"/>
    <xf numFmtId="0" fontId="7" fillId="4" borderId="2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0" fontId="5" fillId="3" borderId="0" xfId="0" applyFont="1" applyFill="1" applyBorder="1"/>
    <xf numFmtId="0" fontId="7" fillId="2" borderId="2" xfId="0" applyFont="1" applyFill="1" applyBorder="1" applyAlignment="1">
      <alignment wrapText="1"/>
    </xf>
    <xf numFmtId="0" fontId="8" fillId="0" borderId="2" xfId="0" applyFont="1" applyBorder="1"/>
    <xf numFmtId="0" fontId="8" fillId="0" borderId="2" xfId="0" applyFont="1" applyFill="1" applyBorder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6"/>
  <sheetViews>
    <sheetView tabSelected="1" topLeftCell="A4" workbookViewId="0">
      <selection activeCell="O23" sqref="O23"/>
    </sheetView>
  </sheetViews>
  <sheetFormatPr defaultColWidth="9" defaultRowHeight="15"/>
  <cols>
    <col min="1" max="1" width="55.7109375" customWidth="1"/>
    <col min="2" max="2" width="16.42578125" customWidth="1"/>
    <col min="3" max="3" width="13.28515625" customWidth="1"/>
    <col min="4" max="4" width="12.42578125" customWidth="1"/>
    <col min="5" max="5" width="13.28515625" customWidth="1"/>
    <col min="6" max="6" width="10.28515625" customWidth="1"/>
    <col min="7" max="7" width="10.85546875" customWidth="1"/>
    <col min="8" max="8" width="11" customWidth="1"/>
    <col min="9" max="9" width="16.85546875" customWidth="1"/>
    <col min="10" max="10" width="14.5703125" customWidth="1"/>
    <col min="11" max="11" width="13.5703125" customWidth="1"/>
    <col min="12" max="12" width="13.7109375" customWidth="1"/>
    <col min="13" max="13" width="6.85546875" customWidth="1"/>
    <col min="14" max="14" width="6.28515625" customWidth="1"/>
    <col min="15" max="15" width="5.28515625" customWidth="1"/>
    <col min="16" max="16" width="6.7109375" customWidth="1"/>
    <col min="18" max="18" width="12.5703125" customWidth="1"/>
  </cols>
  <sheetData>
    <row r="2" spans="1:19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9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4"/>
      <c r="N4" s="4"/>
      <c r="O4" s="4"/>
      <c r="P4" s="4"/>
    </row>
    <row r="5" spans="1:19" ht="34.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4"/>
      <c r="N5" s="4"/>
      <c r="O5" s="4"/>
      <c r="P5" s="4"/>
      <c r="Q5" s="3" t="s">
        <v>19</v>
      </c>
      <c r="R5" s="3" t="s">
        <v>20</v>
      </c>
      <c r="S5" s="2"/>
    </row>
    <row r="6" spans="1:19" ht="21">
      <c r="A6" s="5" t="s">
        <v>21</v>
      </c>
      <c r="B6" s="5">
        <v>7</v>
      </c>
      <c r="C6" s="5">
        <v>12185</v>
      </c>
      <c r="D6" s="6">
        <v>0.2</v>
      </c>
      <c r="E6" s="5">
        <f>C6*D6</f>
        <v>2437</v>
      </c>
      <c r="F6" s="7">
        <v>16</v>
      </c>
      <c r="G6" s="7">
        <v>64</v>
      </c>
      <c r="H6" s="7">
        <f>F6+G6</f>
        <v>80</v>
      </c>
      <c r="I6" s="7">
        <f>F6*C6</f>
        <v>194960</v>
      </c>
      <c r="J6" s="7">
        <f>(C6-E6)*G6</f>
        <v>623872</v>
      </c>
      <c r="K6" s="7">
        <f>I6+J6</f>
        <v>818832</v>
      </c>
      <c r="L6" s="5">
        <f>G6*E6</f>
        <v>155968</v>
      </c>
      <c r="M6" s="8"/>
      <c r="N6" s="8"/>
      <c r="O6" s="8"/>
      <c r="P6" s="8"/>
      <c r="Q6" s="10">
        <f>H6*7</f>
        <v>560</v>
      </c>
      <c r="R6" s="10">
        <f>Q6*S6</f>
        <v>13440</v>
      </c>
      <c r="S6" s="10">
        <v>24</v>
      </c>
    </row>
    <row r="7" spans="1:19" ht="21">
      <c r="A7" s="5" t="s">
        <v>24</v>
      </c>
      <c r="B7" s="5">
        <v>7</v>
      </c>
      <c r="C7" s="5">
        <v>12185</v>
      </c>
      <c r="D7" s="6">
        <v>0.2</v>
      </c>
      <c r="E7" s="5">
        <f t="shared" ref="E7:E13" si="0">C7*D7</f>
        <v>2437</v>
      </c>
      <c r="F7" s="7">
        <v>35</v>
      </c>
      <c r="G7" s="7">
        <v>45</v>
      </c>
      <c r="H7" s="7">
        <f t="shared" ref="H7:H13" si="1">F7+G7</f>
        <v>80</v>
      </c>
      <c r="I7" s="7">
        <f t="shared" ref="I7:I13" si="2">F7*C7</f>
        <v>426475</v>
      </c>
      <c r="J7" s="7">
        <f t="shared" ref="J7:J13" si="3">(C7-E7)*G7</f>
        <v>438660</v>
      </c>
      <c r="K7" s="7">
        <f t="shared" ref="K7:K14" si="4">I7+J7</f>
        <v>865135</v>
      </c>
      <c r="L7" s="5">
        <f t="shared" ref="L7:L13" si="5">G7*E7</f>
        <v>109665</v>
      </c>
      <c r="M7" s="11"/>
      <c r="N7" s="11"/>
      <c r="O7" s="11"/>
      <c r="P7" s="11"/>
      <c r="Q7" s="10">
        <f>H7*7</f>
        <v>560</v>
      </c>
      <c r="R7" s="10">
        <f t="shared" ref="R7:R12" si="6">Q7*S7</f>
        <v>13440</v>
      </c>
      <c r="S7" s="10">
        <v>24</v>
      </c>
    </row>
    <row r="8" spans="1:19" ht="21">
      <c r="A8" s="5" t="s">
        <v>22</v>
      </c>
      <c r="B8" s="5">
        <v>14</v>
      </c>
      <c r="C8" s="5">
        <v>26375</v>
      </c>
      <c r="D8" s="6">
        <v>0.25</v>
      </c>
      <c r="E8" s="5">
        <f t="shared" si="0"/>
        <v>6593.75</v>
      </c>
      <c r="F8" s="7">
        <v>14</v>
      </c>
      <c r="G8" s="7">
        <v>66</v>
      </c>
      <c r="H8" s="7">
        <f t="shared" si="1"/>
        <v>80</v>
      </c>
      <c r="I8" s="7">
        <f t="shared" si="2"/>
        <v>369250</v>
      </c>
      <c r="J8" s="7">
        <f t="shared" si="3"/>
        <v>1305562.5</v>
      </c>
      <c r="K8" s="7">
        <f t="shared" si="4"/>
        <v>1674812.5</v>
      </c>
      <c r="L8" s="5">
        <f t="shared" si="5"/>
        <v>435187.5</v>
      </c>
      <c r="M8" s="11"/>
      <c r="N8" s="11"/>
      <c r="O8" s="11"/>
      <c r="P8" s="11"/>
      <c r="Q8" s="10">
        <f>H8*14</f>
        <v>1120</v>
      </c>
      <c r="R8" s="10">
        <f t="shared" si="6"/>
        <v>26880</v>
      </c>
      <c r="S8" s="10">
        <v>24</v>
      </c>
    </row>
    <row r="9" spans="1:19" ht="21">
      <c r="A9" s="5" t="s">
        <v>25</v>
      </c>
      <c r="B9" s="5">
        <v>21</v>
      </c>
      <c r="C9" s="5">
        <v>32705</v>
      </c>
      <c r="D9" s="6">
        <v>0.25</v>
      </c>
      <c r="E9" s="5">
        <f t="shared" si="0"/>
        <v>8176.25</v>
      </c>
      <c r="F9" s="7">
        <v>14</v>
      </c>
      <c r="G9" s="7">
        <v>66</v>
      </c>
      <c r="H9" s="7">
        <f t="shared" si="1"/>
        <v>80</v>
      </c>
      <c r="I9" s="7">
        <f t="shared" si="2"/>
        <v>457870</v>
      </c>
      <c r="J9" s="7">
        <f t="shared" si="3"/>
        <v>1618897.5</v>
      </c>
      <c r="K9" s="7">
        <f t="shared" si="4"/>
        <v>2076767.5</v>
      </c>
      <c r="L9" s="5">
        <f t="shared" si="5"/>
        <v>539632.5</v>
      </c>
      <c r="M9" s="11"/>
      <c r="N9" s="11"/>
      <c r="O9" s="11"/>
      <c r="P9" s="11"/>
      <c r="Q9" s="10">
        <f>H9*14</f>
        <v>1120</v>
      </c>
      <c r="R9" s="10">
        <f t="shared" si="6"/>
        <v>26880</v>
      </c>
      <c r="S9" s="10">
        <v>24</v>
      </c>
    </row>
    <row r="10" spans="1:19" ht="21">
      <c r="A10" s="5" t="s">
        <v>26</v>
      </c>
      <c r="B10" s="5">
        <v>14</v>
      </c>
      <c r="C10" s="5">
        <v>26375</v>
      </c>
      <c r="D10" s="6">
        <v>0.25</v>
      </c>
      <c r="E10" s="5">
        <f t="shared" si="0"/>
        <v>6593.75</v>
      </c>
      <c r="F10" s="7">
        <v>14</v>
      </c>
      <c r="G10" s="7">
        <v>66</v>
      </c>
      <c r="H10" s="7">
        <f t="shared" si="1"/>
        <v>80</v>
      </c>
      <c r="I10" s="7">
        <f t="shared" si="2"/>
        <v>369250</v>
      </c>
      <c r="J10" s="7">
        <f t="shared" si="3"/>
        <v>1305562.5</v>
      </c>
      <c r="K10" s="7">
        <f t="shared" si="4"/>
        <v>1674812.5</v>
      </c>
      <c r="L10" s="5">
        <f t="shared" si="5"/>
        <v>435187.5</v>
      </c>
      <c r="M10" s="11"/>
      <c r="N10" s="11"/>
      <c r="O10" s="11"/>
      <c r="P10" s="11"/>
      <c r="Q10" s="10">
        <f>H10*21</f>
        <v>1680</v>
      </c>
      <c r="R10" s="10">
        <f t="shared" si="6"/>
        <v>40320</v>
      </c>
      <c r="S10" s="10">
        <v>24</v>
      </c>
    </row>
    <row r="11" spans="1:19" ht="21">
      <c r="A11" s="5" t="s">
        <v>27</v>
      </c>
      <c r="B11" s="5">
        <v>21</v>
      </c>
      <c r="C11" s="5">
        <v>32705</v>
      </c>
      <c r="D11" s="6">
        <v>0.25</v>
      </c>
      <c r="E11" s="5">
        <f t="shared" si="0"/>
        <v>8176.25</v>
      </c>
      <c r="F11" s="7">
        <v>14</v>
      </c>
      <c r="G11" s="7">
        <v>66</v>
      </c>
      <c r="H11" s="7">
        <f t="shared" si="1"/>
        <v>80</v>
      </c>
      <c r="I11" s="7">
        <f t="shared" si="2"/>
        <v>457870</v>
      </c>
      <c r="J11" s="7">
        <f t="shared" si="3"/>
        <v>1618897.5</v>
      </c>
      <c r="K11" s="7">
        <f t="shared" si="4"/>
        <v>2076767.5</v>
      </c>
      <c r="L11" s="5">
        <f t="shared" si="5"/>
        <v>539632.5</v>
      </c>
      <c r="M11" s="11"/>
      <c r="N11" s="11"/>
      <c r="O11" s="11"/>
      <c r="P11" s="11"/>
      <c r="Q11" s="10">
        <f>H11*21</f>
        <v>1680</v>
      </c>
      <c r="R11" s="10">
        <f t="shared" si="6"/>
        <v>40320</v>
      </c>
      <c r="S11" s="10">
        <v>24</v>
      </c>
    </row>
    <row r="12" spans="1:19" ht="21">
      <c r="A12" s="5" t="s">
        <v>28</v>
      </c>
      <c r="B12" s="5">
        <v>14</v>
      </c>
      <c r="C12" s="5">
        <v>26375</v>
      </c>
      <c r="D12" s="6">
        <v>0.25</v>
      </c>
      <c r="E12" s="5">
        <f t="shared" si="0"/>
        <v>6593.75</v>
      </c>
      <c r="F12" s="7">
        <v>14</v>
      </c>
      <c r="G12" s="7">
        <v>66</v>
      </c>
      <c r="H12" s="7">
        <f t="shared" si="1"/>
        <v>80</v>
      </c>
      <c r="I12" s="7">
        <f t="shared" si="2"/>
        <v>369250</v>
      </c>
      <c r="J12" s="7">
        <f t="shared" si="3"/>
        <v>1305562.5</v>
      </c>
      <c r="K12" s="7">
        <f t="shared" si="4"/>
        <v>1674812.5</v>
      </c>
      <c r="L12" s="5">
        <f t="shared" si="5"/>
        <v>435187.5</v>
      </c>
      <c r="M12" s="11"/>
      <c r="N12" s="11"/>
      <c r="O12" s="11"/>
      <c r="P12" s="11"/>
      <c r="Q12" s="10">
        <f>H12*14</f>
        <v>1120</v>
      </c>
      <c r="R12" s="10">
        <f t="shared" si="6"/>
        <v>26880</v>
      </c>
      <c r="S12" s="10">
        <v>24</v>
      </c>
    </row>
    <row r="13" spans="1:19" ht="21">
      <c r="A13" s="5" t="s">
        <v>29</v>
      </c>
      <c r="B13" s="5">
        <v>7</v>
      </c>
      <c r="C13" s="5">
        <v>12185</v>
      </c>
      <c r="D13" s="6">
        <v>0.2</v>
      </c>
      <c r="E13" s="5">
        <f t="shared" si="0"/>
        <v>2437</v>
      </c>
      <c r="F13" s="7">
        <v>28</v>
      </c>
      <c r="G13" s="7">
        <v>52</v>
      </c>
      <c r="H13" s="7">
        <f t="shared" si="1"/>
        <v>80</v>
      </c>
      <c r="I13" s="7">
        <f t="shared" si="2"/>
        <v>341180</v>
      </c>
      <c r="J13" s="7">
        <f t="shared" si="3"/>
        <v>506896</v>
      </c>
      <c r="K13" s="7">
        <f t="shared" si="4"/>
        <v>848076</v>
      </c>
      <c r="L13" s="5">
        <f t="shared" si="5"/>
        <v>126724</v>
      </c>
      <c r="M13" s="11"/>
      <c r="N13" s="11"/>
      <c r="O13" s="11"/>
      <c r="P13" s="11"/>
      <c r="Q13" s="10">
        <f>H13*14</f>
        <v>1120</v>
      </c>
      <c r="R13" s="10">
        <f t="shared" ref="R13" si="7">Q13*S13</f>
        <v>26880</v>
      </c>
      <c r="S13" s="10">
        <v>24</v>
      </c>
    </row>
    <row r="14" spans="1:19" ht="21">
      <c r="A14" s="12"/>
      <c r="B14" s="12"/>
      <c r="C14" s="12"/>
      <c r="D14" s="12"/>
      <c r="E14" s="12"/>
      <c r="F14" s="13">
        <f>SUM(F6:F13)</f>
        <v>149</v>
      </c>
      <c r="G14" s="13">
        <f>SUM(G6:G13)</f>
        <v>491</v>
      </c>
      <c r="H14" s="13">
        <f>SUM(H6:H13)</f>
        <v>640</v>
      </c>
      <c r="I14" s="13">
        <f>SUM(I6:I13)</f>
        <v>2986105</v>
      </c>
      <c r="J14" s="13">
        <f>SUM(J6:J13)</f>
        <v>8723910.5</v>
      </c>
      <c r="K14" s="13">
        <f t="shared" si="4"/>
        <v>11710015.5</v>
      </c>
      <c r="L14" s="13">
        <f>SUM(L6:L13)</f>
        <v>2777184.5</v>
      </c>
      <c r="M14" s="14"/>
      <c r="N14" s="14"/>
      <c r="O14" s="14"/>
      <c r="P14" s="15"/>
      <c r="Q14" s="10">
        <f>SUM(Q6:Q13)</f>
        <v>8960</v>
      </c>
      <c r="R14" s="10">
        <f>SUM(R6:R13)</f>
        <v>215040</v>
      </c>
      <c r="S14" s="10"/>
    </row>
    <row r="15" spans="1:19" ht="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21">
      <c r="A16" s="9"/>
      <c r="B16" s="9"/>
      <c r="C16" s="9"/>
      <c r="D16" s="9"/>
      <c r="E16" s="9" t="s">
        <v>12</v>
      </c>
      <c r="F16" s="9">
        <f>F8+F9+F10+F11+F12</f>
        <v>70</v>
      </c>
      <c r="G16" s="9">
        <f>G8+G9+G10+G11+G12</f>
        <v>330</v>
      </c>
      <c r="H16" s="9">
        <f>F16+G16</f>
        <v>400</v>
      </c>
      <c r="I16" s="9"/>
      <c r="J16" s="9"/>
      <c r="K16" s="16"/>
      <c r="L16" s="9"/>
      <c r="M16" s="9"/>
      <c r="N16" s="9"/>
      <c r="O16" s="9"/>
      <c r="P16" s="9"/>
      <c r="Q16" s="9"/>
      <c r="R16" s="9"/>
      <c r="S16" s="9"/>
    </row>
    <row r="17" spans="1:19" ht="21">
      <c r="A17" s="9"/>
      <c r="B17" s="9"/>
      <c r="C17" s="9"/>
      <c r="D17" s="9"/>
      <c r="E17" s="9" t="s">
        <v>13</v>
      </c>
      <c r="F17" s="9">
        <f>F8+F10+F12</f>
        <v>42</v>
      </c>
      <c r="G17" s="9">
        <f>G8+G10+G12</f>
        <v>198</v>
      </c>
      <c r="H17" s="9">
        <f>F17+G17</f>
        <v>240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21">
      <c r="A18" s="9"/>
      <c r="B18" s="9"/>
      <c r="C18" s="9"/>
      <c r="D18" s="9"/>
      <c r="E18" s="9" t="s">
        <v>14</v>
      </c>
      <c r="F18" s="9">
        <f>F9+F11</f>
        <v>28</v>
      </c>
      <c r="G18" s="9">
        <f>G9+G11</f>
        <v>132</v>
      </c>
      <c r="H18" s="9">
        <f>F18+G18</f>
        <v>160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21">
      <c r="A19" s="23" t="s">
        <v>31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1" t="s">
        <v>35</v>
      </c>
      <c r="N19" s="21"/>
      <c r="O19" s="21"/>
      <c r="P19" s="21"/>
      <c r="Q19" s="21" t="s">
        <v>36</v>
      </c>
      <c r="R19" s="21"/>
      <c r="S19" s="21"/>
    </row>
    <row r="20" spans="1:19" ht="142.5">
      <c r="A20" s="17" t="s">
        <v>0</v>
      </c>
      <c r="B20" s="17" t="s">
        <v>1</v>
      </c>
      <c r="C20" s="17" t="s">
        <v>2</v>
      </c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7</v>
      </c>
      <c r="I20" s="17" t="s">
        <v>8</v>
      </c>
      <c r="J20" s="17" t="s">
        <v>9</v>
      </c>
      <c r="K20" s="17" t="s">
        <v>10</v>
      </c>
      <c r="L20" s="17" t="s">
        <v>11</v>
      </c>
      <c r="M20" s="17" t="s">
        <v>15</v>
      </c>
      <c r="N20" s="17" t="s">
        <v>16</v>
      </c>
      <c r="O20" s="17" t="s">
        <v>17</v>
      </c>
      <c r="P20" s="17" t="s">
        <v>18</v>
      </c>
      <c r="Q20" s="17" t="s">
        <v>19</v>
      </c>
      <c r="R20" s="17" t="s">
        <v>20</v>
      </c>
      <c r="S20" s="10"/>
    </row>
    <row r="21" spans="1:19" ht="21">
      <c r="A21" s="5" t="s">
        <v>21</v>
      </c>
      <c r="B21" s="5">
        <v>7</v>
      </c>
      <c r="C21" s="5">
        <v>12185</v>
      </c>
      <c r="D21" s="6">
        <v>0.2</v>
      </c>
      <c r="E21" s="5">
        <f>C21*D21</f>
        <v>2437</v>
      </c>
      <c r="F21" s="7">
        <v>20</v>
      </c>
      <c r="G21" s="7">
        <v>60</v>
      </c>
      <c r="H21" s="7">
        <f>F21+G21</f>
        <v>80</v>
      </c>
      <c r="I21" s="7">
        <f>F21*C21</f>
        <v>243700</v>
      </c>
      <c r="J21" s="7">
        <f>(C21-E21)*G21</f>
        <v>584880</v>
      </c>
      <c r="K21" s="7">
        <f>I21+J21</f>
        <v>828580</v>
      </c>
      <c r="L21" s="5">
        <f>G21*E21</f>
        <v>146220</v>
      </c>
      <c r="M21" s="10">
        <v>5</v>
      </c>
      <c r="N21" s="10">
        <v>20</v>
      </c>
      <c r="O21" s="10">
        <v>60</v>
      </c>
      <c r="P21" s="10"/>
      <c r="Q21" s="10">
        <f>H21*7</f>
        <v>560</v>
      </c>
      <c r="R21" s="10">
        <f>Q21*S21</f>
        <v>13440</v>
      </c>
      <c r="S21" s="10">
        <v>24</v>
      </c>
    </row>
    <row r="22" spans="1:19" ht="21">
      <c r="A22" s="5" t="s">
        <v>24</v>
      </c>
      <c r="B22" s="5">
        <v>7</v>
      </c>
      <c r="C22" s="5">
        <v>12185</v>
      </c>
      <c r="D22" s="6">
        <v>0.2</v>
      </c>
      <c r="E22" s="5">
        <f t="shared" ref="E22:E28" si="8">C22*D22</f>
        <v>2437</v>
      </c>
      <c r="F22" s="7">
        <v>31</v>
      </c>
      <c r="G22" s="7">
        <v>49</v>
      </c>
      <c r="H22" s="7">
        <f t="shared" ref="H22:H28" si="9">F22+G22</f>
        <v>80</v>
      </c>
      <c r="I22" s="7">
        <f t="shared" ref="I22:I28" si="10">F22*C22</f>
        <v>377735</v>
      </c>
      <c r="J22" s="7">
        <f t="shared" ref="J22:J28" si="11">(C22-E22)*G22</f>
        <v>477652</v>
      </c>
      <c r="K22" s="7">
        <f t="shared" ref="K22:K29" si="12">I22+J22</f>
        <v>855387</v>
      </c>
      <c r="L22" s="5">
        <f t="shared" ref="L22:L28" si="13">G22*E22</f>
        <v>119413</v>
      </c>
      <c r="M22" s="10"/>
      <c r="N22" s="10"/>
      <c r="O22" s="10"/>
      <c r="P22" s="10"/>
      <c r="Q22" s="10">
        <f>H22*7</f>
        <v>560</v>
      </c>
      <c r="R22" s="10">
        <f t="shared" ref="R22:R27" si="14">Q22*S22</f>
        <v>13440</v>
      </c>
      <c r="S22" s="10">
        <v>24</v>
      </c>
    </row>
    <row r="23" spans="1:19" ht="21">
      <c r="A23" s="5" t="s">
        <v>22</v>
      </c>
      <c r="B23" s="5">
        <v>14</v>
      </c>
      <c r="C23" s="5">
        <v>26375</v>
      </c>
      <c r="D23" s="6">
        <v>0.25</v>
      </c>
      <c r="E23" s="5">
        <f t="shared" si="8"/>
        <v>6593.75</v>
      </c>
      <c r="F23" s="7">
        <v>14</v>
      </c>
      <c r="G23" s="7">
        <v>66</v>
      </c>
      <c r="H23" s="7">
        <f t="shared" si="9"/>
        <v>80</v>
      </c>
      <c r="I23" s="7">
        <f t="shared" si="10"/>
        <v>369250</v>
      </c>
      <c r="J23" s="7">
        <f t="shared" si="11"/>
        <v>1305562.5</v>
      </c>
      <c r="K23" s="7">
        <f t="shared" si="12"/>
        <v>1674812.5</v>
      </c>
      <c r="L23" s="5">
        <f t="shared" si="13"/>
        <v>435187.5</v>
      </c>
      <c r="M23" s="10"/>
      <c r="N23" s="10"/>
      <c r="O23" s="10"/>
      <c r="P23" s="10"/>
      <c r="Q23" s="10">
        <f>H23*14</f>
        <v>1120</v>
      </c>
      <c r="R23" s="10">
        <f t="shared" si="14"/>
        <v>26880</v>
      </c>
      <c r="S23" s="10">
        <v>24</v>
      </c>
    </row>
    <row r="24" spans="1:19" ht="21">
      <c r="A24" s="5" t="s">
        <v>25</v>
      </c>
      <c r="B24" s="5">
        <v>21</v>
      </c>
      <c r="C24" s="5">
        <v>32705</v>
      </c>
      <c r="D24" s="6">
        <v>0.25</v>
      </c>
      <c r="E24" s="5">
        <f t="shared" si="8"/>
        <v>8176.25</v>
      </c>
      <c r="F24" s="7">
        <v>14</v>
      </c>
      <c r="G24" s="7">
        <v>66</v>
      </c>
      <c r="H24" s="7">
        <f t="shared" si="9"/>
        <v>80</v>
      </c>
      <c r="I24" s="7">
        <f t="shared" si="10"/>
        <v>457870</v>
      </c>
      <c r="J24" s="7">
        <f t="shared" si="11"/>
        <v>1618897.5</v>
      </c>
      <c r="K24" s="7">
        <f t="shared" si="12"/>
        <v>2076767.5</v>
      </c>
      <c r="L24" s="5">
        <f t="shared" si="13"/>
        <v>539632.5</v>
      </c>
      <c r="M24" s="10"/>
      <c r="N24" s="10"/>
      <c r="O24" s="10"/>
      <c r="P24" s="10"/>
      <c r="Q24" s="10">
        <f>H24*14</f>
        <v>1120</v>
      </c>
      <c r="R24" s="10">
        <f t="shared" si="14"/>
        <v>26880</v>
      </c>
      <c r="S24" s="10">
        <v>24</v>
      </c>
    </row>
    <row r="25" spans="1:19" ht="21">
      <c r="A25" s="5" t="s">
        <v>26</v>
      </c>
      <c r="B25" s="5">
        <v>14</v>
      </c>
      <c r="C25" s="5">
        <v>26375</v>
      </c>
      <c r="D25" s="6">
        <v>0.25</v>
      </c>
      <c r="E25" s="5">
        <f t="shared" si="8"/>
        <v>6593.75</v>
      </c>
      <c r="F25" s="7">
        <v>14</v>
      </c>
      <c r="G25" s="7">
        <v>66</v>
      </c>
      <c r="H25" s="7">
        <f t="shared" si="9"/>
        <v>80</v>
      </c>
      <c r="I25" s="7">
        <f t="shared" si="10"/>
        <v>369250</v>
      </c>
      <c r="J25" s="7">
        <f t="shared" si="11"/>
        <v>1305562.5</v>
      </c>
      <c r="K25" s="7">
        <f t="shared" si="12"/>
        <v>1674812.5</v>
      </c>
      <c r="L25" s="5">
        <f t="shared" si="13"/>
        <v>435187.5</v>
      </c>
      <c r="M25" s="10"/>
      <c r="N25" s="10"/>
      <c r="O25" s="10"/>
      <c r="P25" s="10"/>
      <c r="Q25" s="10">
        <f>H25*21</f>
        <v>1680</v>
      </c>
      <c r="R25" s="10">
        <f t="shared" si="14"/>
        <v>40320</v>
      </c>
      <c r="S25" s="10">
        <v>24</v>
      </c>
    </row>
    <row r="26" spans="1:19" ht="21">
      <c r="A26" s="5" t="s">
        <v>27</v>
      </c>
      <c r="B26" s="5">
        <v>21</v>
      </c>
      <c r="C26" s="5">
        <v>32705</v>
      </c>
      <c r="D26" s="6">
        <v>0.25</v>
      </c>
      <c r="E26" s="5">
        <f t="shared" si="8"/>
        <v>8176.25</v>
      </c>
      <c r="F26" s="7">
        <v>14</v>
      </c>
      <c r="G26" s="7">
        <v>66</v>
      </c>
      <c r="H26" s="7">
        <f t="shared" si="9"/>
        <v>80</v>
      </c>
      <c r="I26" s="7">
        <f t="shared" si="10"/>
        <v>457870</v>
      </c>
      <c r="J26" s="7">
        <f t="shared" si="11"/>
        <v>1618897.5</v>
      </c>
      <c r="K26" s="7">
        <f t="shared" si="12"/>
        <v>2076767.5</v>
      </c>
      <c r="L26" s="5">
        <f t="shared" si="13"/>
        <v>539632.5</v>
      </c>
      <c r="M26" s="10"/>
      <c r="N26" s="10"/>
      <c r="O26" s="10"/>
      <c r="P26" s="10"/>
      <c r="Q26" s="10">
        <f>H26*21</f>
        <v>1680</v>
      </c>
      <c r="R26" s="10">
        <f t="shared" si="14"/>
        <v>40320</v>
      </c>
      <c r="S26" s="10">
        <v>24</v>
      </c>
    </row>
    <row r="27" spans="1:19" ht="21">
      <c r="A27" s="5" t="s">
        <v>28</v>
      </c>
      <c r="B27" s="5">
        <v>14</v>
      </c>
      <c r="C27" s="5">
        <v>26375</v>
      </c>
      <c r="D27" s="6">
        <v>0.25</v>
      </c>
      <c r="E27" s="5">
        <f t="shared" si="8"/>
        <v>6593.75</v>
      </c>
      <c r="F27" s="7">
        <v>14</v>
      </c>
      <c r="G27" s="7">
        <v>66</v>
      </c>
      <c r="H27" s="7">
        <f t="shared" si="9"/>
        <v>80</v>
      </c>
      <c r="I27" s="7">
        <f t="shared" si="10"/>
        <v>369250</v>
      </c>
      <c r="J27" s="7">
        <f t="shared" si="11"/>
        <v>1305562.5</v>
      </c>
      <c r="K27" s="7">
        <f t="shared" si="12"/>
        <v>1674812.5</v>
      </c>
      <c r="L27" s="5">
        <f t="shared" si="13"/>
        <v>435187.5</v>
      </c>
      <c r="M27" s="10"/>
      <c r="N27" s="10"/>
      <c r="O27" s="10"/>
      <c r="P27" s="10"/>
      <c r="Q27" s="10">
        <f>H27*14</f>
        <v>1120</v>
      </c>
      <c r="R27" s="10">
        <f t="shared" si="14"/>
        <v>26880</v>
      </c>
      <c r="S27" s="10">
        <v>24</v>
      </c>
    </row>
    <row r="28" spans="1:19" ht="21">
      <c r="A28" s="5" t="s">
        <v>29</v>
      </c>
      <c r="B28" s="5">
        <v>7</v>
      </c>
      <c r="C28" s="5">
        <v>12185</v>
      </c>
      <c r="D28" s="6">
        <v>0.2</v>
      </c>
      <c r="E28" s="5">
        <f t="shared" si="8"/>
        <v>2437</v>
      </c>
      <c r="F28" s="7">
        <v>28</v>
      </c>
      <c r="G28" s="7">
        <v>52</v>
      </c>
      <c r="H28" s="7">
        <f t="shared" si="9"/>
        <v>80</v>
      </c>
      <c r="I28" s="7">
        <f t="shared" si="10"/>
        <v>341180</v>
      </c>
      <c r="J28" s="7">
        <f t="shared" si="11"/>
        <v>506896</v>
      </c>
      <c r="K28" s="7">
        <f t="shared" si="12"/>
        <v>848076</v>
      </c>
      <c r="L28" s="5">
        <f t="shared" si="13"/>
        <v>126724</v>
      </c>
      <c r="M28" s="10"/>
      <c r="N28" s="10"/>
      <c r="O28" s="10"/>
      <c r="P28" s="10"/>
      <c r="Q28" s="10">
        <f>H28*14</f>
        <v>1120</v>
      </c>
      <c r="R28" s="10">
        <f t="shared" ref="R28" si="15">Q28*S28</f>
        <v>26880</v>
      </c>
      <c r="S28" s="10">
        <v>24</v>
      </c>
    </row>
    <row r="29" spans="1:19" ht="21">
      <c r="A29" s="12"/>
      <c r="B29" s="12"/>
      <c r="C29" s="12"/>
      <c r="D29" s="12"/>
      <c r="E29" s="12"/>
      <c r="F29" s="13">
        <f>SUM(F21:F28)</f>
        <v>149</v>
      </c>
      <c r="G29" s="13">
        <f>SUM(G21:G28)</f>
        <v>491</v>
      </c>
      <c r="H29" s="13">
        <f>SUM(H21:H28)</f>
        <v>640</v>
      </c>
      <c r="I29" s="13">
        <f>SUM(I21:I28)</f>
        <v>2986105</v>
      </c>
      <c r="J29" s="13">
        <f>SUM(J21:J28)</f>
        <v>8723910.5</v>
      </c>
      <c r="K29" s="13">
        <f t="shared" si="12"/>
        <v>11710015.5</v>
      </c>
      <c r="L29" s="13">
        <f>SUM(L21:L28)</f>
        <v>2777184.5</v>
      </c>
      <c r="M29" s="18"/>
      <c r="N29" s="18"/>
      <c r="O29" s="18"/>
      <c r="P29" s="19"/>
      <c r="Q29" s="10">
        <f>SUM(Q21:Q28)</f>
        <v>8960</v>
      </c>
      <c r="R29" s="10">
        <f>SUM(R21:R28)</f>
        <v>215040</v>
      </c>
      <c r="S29" s="10"/>
    </row>
    <row r="32" spans="1:19" ht="18.75">
      <c r="A32" s="20" t="s">
        <v>32</v>
      </c>
      <c r="B32" s="20">
        <v>9117820</v>
      </c>
    </row>
    <row r="33" spans="1:2" ht="18.75">
      <c r="A33" s="20" t="s">
        <v>33</v>
      </c>
      <c r="B33" s="20">
        <v>2590980</v>
      </c>
    </row>
    <row r="34" spans="1:2" ht="18.75">
      <c r="A34" s="20"/>
      <c r="B34" s="20">
        <f>SUM(B32:B33)</f>
        <v>11708800</v>
      </c>
    </row>
    <row r="35" spans="1:2" ht="18.75">
      <c r="A35" s="20"/>
      <c r="B35" s="20"/>
    </row>
    <row r="36" spans="1:2" ht="18.75">
      <c r="A36" s="20" t="s">
        <v>34</v>
      </c>
      <c r="B36" s="20">
        <f>K29-B34</f>
        <v>1215.5</v>
      </c>
    </row>
  </sheetData>
  <mergeCells count="5">
    <mergeCell ref="Q19:S19"/>
    <mergeCell ref="A2:L2"/>
    <mergeCell ref="A4:L4"/>
    <mergeCell ref="A19:L19"/>
    <mergeCell ref="M19:P1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2025-03-25T12:56:45Z</cp:lastPrinted>
  <dcterms:created xsi:type="dcterms:W3CDTF">2006-09-28T05:33:00Z</dcterms:created>
  <dcterms:modified xsi:type="dcterms:W3CDTF">2025-03-25T13:01:20Z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D690B2A79F1642D7A0700674F3B59C4E_12</vt:lpwstr>
  </property>
  <property fmtid="{D5CDD505-2E9C-101B-9397-08002B2CF9AE}" pid="3" name="KSOProductBuildVer">
    <vt:lpwstr>1049-12.2.0.13359</vt:lpwstr>
  </property>
</Properties>
</file>